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2060" yWindow="-1140" windowWidth="38240" windowHeight="20180" tabRatio="500"/>
  </bookViews>
  <sheets>
    <sheet name="State" sheetId="1" r:id="rId1"/>
    <sheet name="Flathead" sheetId="3" r:id="rId2"/>
    <sheet name="Flat Pri" sheetId="4" r:id="rId3"/>
    <sheet name="Flathead Registered" sheetId="5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9" i="4"/>
  <c r="H9"/>
  <c r="F9"/>
  <c r="I8"/>
  <c r="H8"/>
  <c r="F8"/>
  <c r="I7"/>
  <c r="H7"/>
  <c r="F7"/>
  <c r="D4" i="3"/>
  <c r="D5"/>
  <c r="D6"/>
  <c r="D7"/>
  <c r="D9"/>
  <c r="D16"/>
  <c r="H4"/>
  <c r="J4"/>
  <c r="M4"/>
  <c r="H5"/>
  <c r="J5"/>
  <c r="M5"/>
  <c r="H6"/>
  <c r="J6"/>
  <c r="M6"/>
  <c r="H7"/>
  <c r="J7"/>
  <c r="M7"/>
  <c r="H8"/>
  <c r="J8"/>
  <c r="M8"/>
  <c r="H9"/>
  <c r="J9"/>
  <c r="M9"/>
  <c r="H3"/>
  <c r="J3"/>
  <c r="M3"/>
  <c r="C5"/>
  <c r="C6"/>
  <c r="C7"/>
  <c r="C4"/>
  <c r="K5"/>
  <c r="K6"/>
  <c r="K7"/>
  <c r="K8"/>
  <c r="K9"/>
  <c r="K3"/>
  <c r="K4"/>
  <c r="F3"/>
  <c r="F8"/>
  <c r="F13"/>
  <c r="I8"/>
  <c r="I3"/>
  <c r="S9"/>
  <c r="R9"/>
  <c r="P9"/>
  <c r="S8"/>
  <c r="R8"/>
  <c r="P8"/>
  <c r="S7"/>
  <c r="R7"/>
  <c r="P7"/>
  <c r="S6"/>
  <c r="R6"/>
  <c r="P6"/>
  <c r="S5"/>
  <c r="R5"/>
  <c r="S3"/>
  <c r="R3"/>
  <c r="H15" i="1"/>
  <c r="H14"/>
  <c r="J14"/>
  <c r="K14"/>
  <c r="K9"/>
  <c r="K10"/>
  <c r="K11"/>
  <c r="K12"/>
  <c r="K13"/>
  <c r="K7"/>
  <c r="J9"/>
  <c r="J10"/>
  <c r="J11"/>
  <c r="J12"/>
  <c r="J13"/>
  <c r="J7"/>
  <c r="H11"/>
  <c r="H12"/>
  <c r="H13"/>
  <c r="H10"/>
  <c r="E16"/>
  <c r="C16"/>
  <c r="D8"/>
  <c r="D9"/>
  <c r="D10"/>
  <c r="D11"/>
  <c r="D12"/>
  <c r="D13"/>
  <c r="D14"/>
  <c r="D7"/>
  <c r="F11"/>
  <c r="F12"/>
  <c r="F13"/>
  <c r="F14"/>
  <c r="F10"/>
</calcChain>
</file>

<file path=xl/sharedStrings.xml><?xml version="1.0" encoding="utf-8"?>
<sst xmlns="http://schemas.openxmlformats.org/spreadsheetml/2006/main" count="50" uniqueCount="40">
  <si>
    <t>Absentee Percent Reg</t>
    <phoneticPr fontId="4" type="noConversion"/>
  </si>
  <si>
    <t>Absentee Ballots Cast</t>
    <phoneticPr fontId="4" type="noConversion"/>
  </si>
  <si>
    <t>Absentee Ballots Mailed</t>
    <phoneticPr fontId="4" type="noConversion"/>
  </si>
  <si>
    <t>Percent Absentee Cast</t>
    <phoneticPr fontId="4" type="noConversion"/>
  </si>
  <si>
    <t>Total Votes Cast</t>
    <phoneticPr fontId="4" type="noConversion"/>
  </si>
  <si>
    <t>Absentee Percent Total Votes</t>
    <phoneticPr fontId="4" type="noConversion"/>
  </si>
  <si>
    <t>Absentee Cast Percent Reg</t>
    <phoneticPr fontId="4" type="noConversion"/>
  </si>
  <si>
    <t>Turnout Montana General Elections</t>
    <phoneticPr fontId="4" type="noConversion"/>
  </si>
  <si>
    <t>by James Conner, www.flatheadmemo.com</t>
    <phoneticPr fontId="4" type="noConversion"/>
  </si>
  <si>
    <t>2014 data downloaded from SecST at 0500 on 1 Nov 2014</t>
    <phoneticPr fontId="4" type="noConversion"/>
  </si>
  <si>
    <t xml:space="preserve">VEP Data from U.S. Elections Project </t>
    <phoneticPr fontId="4" type="noConversion"/>
  </si>
  <si>
    <t>2010 Prorated to 2014</t>
    <phoneticPr fontId="4" type="noConversion"/>
  </si>
  <si>
    <t>Year</t>
    <phoneticPr fontId="4" type="noConversion"/>
  </si>
  <si>
    <t>Voting Eligible Pop</t>
    <phoneticPr fontId="4" type="noConversion"/>
  </si>
  <si>
    <t xml:space="preserve">Reg Voters </t>
    <phoneticPr fontId="4" type="noConversion"/>
  </si>
  <si>
    <t>Reg Percent VEP</t>
    <phoneticPr fontId="4" type="noConversion"/>
  </si>
  <si>
    <t xml:space="preserve">Registered Voters </t>
  </si>
  <si>
    <t>All Absentees Sent</t>
  </si>
  <si>
    <t>All Absentees Received</t>
  </si>
  <si>
    <t>Percentage Absentees Received of Number Sent</t>
  </si>
  <si>
    <t xml:space="preserve"> Total of All Votes Cast  </t>
  </si>
  <si>
    <t>Percentage of Absentees Received of Total Votes Cast</t>
  </si>
  <si>
    <t>Percentage of Absentees Received of Total Registered</t>
  </si>
  <si>
    <t>Year</t>
    <phoneticPr fontId="4" type="noConversion"/>
  </si>
  <si>
    <t>Voting Eligible Population</t>
    <phoneticPr fontId="4" type="noConversion"/>
  </si>
  <si>
    <t>Flathead County Primary</t>
    <phoneticPr fontId="4" type="noConversion"/>
  </si>
  <si>
    <t>Year</t>
    <phoneticPr fontId="4" type="noConversion"/>
  </si>
  <si>
    <t>Primary</t>
    <phoneticPr fontId="4" type="noConversion"/>
  </si>
  <si>
    <t>General</t>
    <phoneticPr fontId="4" type="noConversion"/>
  </si>
  <si>
    <t>Flathead County Registered</t>
    <phoneticPr fontId="4" type="noConversion"/>
  </si>
  <si>
    <t>Voting Age Population</t>
    <phoneticPr fontId="4" type="noConversion"/>
  </si>
  <si>
    <t>Population</t>
    <phoneticPr fontId="4" type="noConversion"/>
  </si>
  <si>
    <t>VAP percent POP</t>
    <phoneticPr fontId="4" type="noConversion"/>
  </si>
  <si>
    <t>Age 65+</t>
    <phoneticPr fontId="4" type="noConversion"/>
  </si>
  <si>
    <t>65+ percent VAP</t>
    <phoneticPr fontId="4" type="noConversion"/>
  </si>
  <si>
    <t>REG percent VEP</t>
    <phoneticPr fontId="4" type="noConversion"/>
  </si>
  <si>
    <t>VAP new</t>
    <phoneticPr fontId="4" type="noConversion"/>
  </si>
  <si>
    <t>VEP percent VAP</t>
    <phoneticPr fontId="4" type="noConversion"/>
  </si>
  <si>
    <t>Best VEP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</si>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</sst>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(* #,##0.00_);_(* \(#,##0.00\);_(* &quot;-&quot;??_);_(@_)"/>
    <numFmt numFmtId="165" formatCode="0.000"/>
    <numFmt numFmtId="166" formatCode="#,##0"/>
    <numFmt numFmtId="167" formatCode="0.0"/>
    <numFmt numFmtId="168" formatCode="#,##0.0"/>
    <numFmt numFmtId="169" formatCode="#,###"/>
    <numFmt numFmtId="171" formatCode="#,##0"/>
    <numFmt numFmtId="172" formatCode="#,##0"/>
    <numFmt numFmtId="173" formatCode="0.00"/>
    <numFmt numFmtId="174" formatCode="0.0"/>
  </numFmts>
  <fonts count="17">
    <font>
      <sz val="14"/>
      <name val="Calibri"/>
    </font>
    <font>
      <b/>
      <sz val="12"/>
      <name val="Calibri"/>
    </font>
    <font>
      <sz val="12"/>
      <name val="Calibri"/>
    </font>
    <font>
      <sz val="14"/>
      <name val="Calibri"/>
    </font>
    <font>
      <sz val="8"/>
      <name val="Calibri"/>
    </font>
    <font>
      <sz val="14"/>
      <color indexed="8"/>
      <name val="Calibri"/>
    </font>
    <font>
      <sz val="14"/>
      <name val="Calibri"/>
    </font>
    <font>
      <sz val="10"/>
      <name val="Arial"/>
    </font>
    <font>
      <sz val="14"/>
      <color indexed="60"/>
      <name val="Calibri"/>
    </font>
    <font>
      <sz val="11"/>
      <color indexed="8"/>
      <name val="Calibri"/>
      <family val="2"/>
    </font>
    <font>
      <u/>
      <sz val="14"/>
      <color indexed="12"/>
      <name val="Calibri"/>
    </font>
    <font>
      <u/>
      <sz val="12"/>
      <color indexed="12"/>
      <name val="Calibri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</font>
    <font>
      <sz val="11"/>
      <color indexed="12"/>
      <name val="Calibri"/>
    </font>
    <font>
      <b/>
      <sz val="16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3" fillId="0" borderId="2" xfId="0" applyNumberFormat="1" applyFont="1" applyBorder="1" applyAlignment="1">
      <alignment horizontal="right"/>
    </xf>
    <xf numFmtId="3" fontId="3" fillId="0" borderId="2" xfId="1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5" fillId="0" borderId="2" xfId="1" applyNumberFormat="1" applyFont="1" applyFill="1" applyBorder="1" applyAlignment="1" applyProtection="1">
      <alignment horizontal="right" wrapText="1"/>
      <protection locked="0"/>
    </xf>
    <xf numFmtId="3" fontId="6" fillId="0" borderId="2" xfId="1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1" applyNumberFormat="1" applyFont="1" applyFill="1" applyBorder="1" applyAlignment="1">
      <alignment horizontal="right"/>
    </xf>
    <xf numFmtId="165" fontId="0" fillId="0" borderId="0" xfId="0" applyNumberFormat="1" applyAlignment="1">
      <alignment wrapText="1"/>
    </xf>
    <xf numFmtId="165" fontId="3" fillId="0" borderId="2" xfId="1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2" borderId="2" xfId="2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2" xfId="3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wrapText="1"/>
    </xf>
    <xf numFmtId="165" fontId="3" fillId="0" borderId="1" xfId="0" applyNumberFormat="1" applyFont="1" applyBorder="1" applyAlignment="1">
      <alignment horizontal="right"/>
    </xf>
    <xf numFmtId="165" fontId="0" fillId="0" borderId="0" xfId="0" applyNumberFormat="1"/>
    <xf numFmtId="3" fontId="3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3" fontId="3" fillId="0" borderId="1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0" fontId="0" fillId="0" borderId="1" xfId="0" applyBorder="1"/>
    <xf numFmtId="3" fontId="3" fillId="0" borderId="1" xfId="1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3" fontId="0" fillId="0" borderId="0" xfId="0" applyNumberFormat="1"/>
    <xf numFmtId="3" fontId="8" fillId="0" borderId="0" xfId="0" applyNumberFormat="1" applyFont="1"/>
    <xf numFmtId="165" fontId="0" fillId="0" borderId="0" xfId="0" applyNumberFormat="1" applyAlignment="1">
      <alignment wrapText="1"/>
    </xf>
    <xf numFmtId="165" fontId="3" fillId="0" borderId="2" xfId="0" applyNumberFormat="1" applyFont="1" applyBorder="1" applyAlignment="1">
      <alignment horizontal="right"/>
    </xf>
    <xf numFmtId="165" fontId="0" fillId="0" borderId="0" xfId="0" applyNumberFormat="1"/>
    <xf numFmtId="3" fontId="0" fillId="0" borderId="4" xfId="0" applyNumberFormat="1" applyBorder="1" applyAlignment="1" applyProtection="1">
      <alignment horizontal="right"/>
      <protection locked="0"/>
    </xf>
    <xf numFmtId="166" fontId="0" fillId="0" borderId="0" xfId="0" applyNumberFormat="1"/>
    <xf numFmtId="3" fontId="8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167" fontId="2" fillId="0" borderId="0" xfId="0" applyNumberFormat="1" applyFont="1"/>
    <xf numFmtId="165" fontId="2" fillId="0" borderId="0" xfId="0" applyNumberFormat="1" applyFont="1"/>
    <xf numFmtId="0" fontId="12" fillId="3" borderId="1" xfId="0" applyFont="1" applyFill="1" applyBorder="1" applyAlignment="1">
      <alignment horizontal="center" wrapText="1"/>
    </xf>
    <xf numFmtId="167" fontId="12" fillId="3" borderId="1" xfId="0" applyNumberFormat="1" applyFont="1" applyFill="1" applyBorder="1" applyAlignment="1">
      <alignment horizontal="center" wrapText="1"/>
    </xf>
    <xf numFmtId="165" fontId="12" fillId="3" borderId="1" xfId="0" applyNumberFormat="1" applyFont="1" applyFill="1" applyBorder="1" applyAlignment="1">
      <alignment horizontal="center" wrapText="1"/>
    </xf>
    <xf numFmtId="0" fontId="13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169" fontId="9" fillId="0" borderId="1" xfId="0" applyNumberFormat="1" applyFont="1" applyBorder="1"/>
    <xf numFmtId="3" fontId="14" fillId="0" borderId="1" xfId="0" applyNumberFormat="1" applyFont="1" applyFill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0" fontId="11" fillId="0" borderId="6" xfId="4" applyFont="1" applyBorder="1" applyAlignment="1" applyProtection="1">
      <alignment horizontal="center"/>
    </xf>
    <xf numFmtId="0" fontId="13" fillId="0" borderId="7" xfId="0" applyFont="1" applyBorder="1"/>
    <xf numFmtId="3" fontId="14" fillId="0" borderId="7" xfId="0" applyNumberFormat="1" applyFont="1" applyBorder="1"/>
    <xf numFmtId="168" fontId="14" fillId="0" borderId="7" xfId="0" applyNumberFormat="1" applyFont="1" applyBorder="1" applyAlignment="1">
      <alignment horizontal="right"/>
    </xf>
    <xf numFmtId="167" fontId="14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3" fontId="2" fillId="0" borderId="8" xfId="0" applyNumberFormat="1" applyFont="1" applyFill="1" applyBorder="1"/>
    <xf numFmtId="166" fontId="2" fillId="0" borderId="8" xfId="0" applyNumberFormat="1" applyFont="1" applyBorder="1"/>
    <xf numFmtId="0" fontId="2" fillId="0" borderId="8" xfId="0" applyFont="1" applyBorder="1"/>
    <xf numFmtId="167" fontId="2" fillId="0" borderId="8" xfId="0" applyNumberFormat="1" applyFont="1" applyBorder="1"/>
    <xf numFmtId="165" fontId="2" fillId="0" borderId="8" xfId="0" applyNumberFormat="1" applyFont="1" applyBorder="1"/>
    <xf numFmtId="0" fontId="1" fillId="0" borderId="0" xfId="0" applyFont="1" applyBorder="1"/>
    <xf numFmtId="0" fontId="2" fillId="0" borderId="0" xfId="0" applyFont="1" applyBorder="1"/>
    <xf numFmtId="167" fontId="2" fillId="0" borderId="0" xfId="0" applyNumberFormat="1" applyFont="1" applyBorder="1"/>
    <xf numFmtId="165" fontId="2" fillId="0" borderId="0" xfId="0" applyNumberFormat="1" applyFont="1" applyBorder="1"/>
    <xf numFmtId="3" fontId="9" fillId="2" borderId="7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167" fontId="15" fillId="0" borderId="7" xfId="0" applyNumberFormat="1" applyFont="1" applyBorder="1" applyAlignment="1">
      <alignment horizontal="right"/>
    </xf>
    <xf numFmtId="3" fontId="14" fillId="2" borderId="7" xfId="1" applyNumberFormat="1" applyFont="1" applyFill="1" applyBorder="1" applyAlignment="1">
      <alignment horizontal="right"/>
    </xf>
    <xf numFmtId="167" fontId="15" fillId="0" borderId="7" xfId="0" applyNumberFormat="1" applyFont="1" applyBorder="1" applyAlignment="1">
      <alignment horizontal="right"/>
    </xf>
    <xf numFmtId="0" fontId="11" fillId="0" borderId="5" xfId="4" applyFont="1" applyBorder="1" applyAlignment="1" applyProtection="1">
      <alignment horizontal="center"/>
    </xf>
    <xf numFmtId="0" fontId="11" fillId="0" borderId="6" xfId="4" applyFont="1" applyBorder="1" applyAlignment="1" applyProtection="1">
      <alignment horizontal="center"/>
    </xf>
    <xf numFmtId="0" fontId="11" fillId="0" borderId="0" xfId="4" applyFont="1" applyAlignment="1" applyProtection="1">
      <alignment horizontal="center"/>
    </xf>
    <xf numFmtId="0" fontId="16" fillId="4" borderId="6" xfId="4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14" fillId="0" borderId="1" xfId="0" applyNumberFormat="1" applyFont="1" applyBorder="1"/>
    <xf numFmtId="172" fontId="14" fillId="0" borderId="1" xfId="0" applyNumberFormat="1" applyFont="1" applyBorder="1"/>
    <xf numFmtId="174" fontId="15" fillId="0" borderId="1" xfId="0" applyNumberFormat="1" applyFont="1" applyBorder="1"/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electproject.org/" TargetMode="External"/><Relationship Id="rId21" Type="http://schemas.openxmlformats.org/officeDocument/2006/relationships/hyperlink" Target="http://www.electproject.org/" TargetMode="External"/><Relationship Id="rId22" Type="http://schemas.openxmlformats.org/officeDocument/2006/relationships/hyperlink" Target="http://www.electproject.org/" TargetMode="External"/><Relationship Id="rId23" Type="http://schemas.openxmlformats.org/officeDocument/2006/relationships/hyperlink" Target="http://www.flatheadmemo.com" TargetMode="External"/><Relationship Id="rId24" Type="http://schemas.openxmlformats.org/officeDocument/2006/relationships/hyperlink" Target="http://www.flatheadmemo.com" TargetMode="External"/><Relationship Id="rId25" Type="http://schemas.openxmlformats.org/officeDocument/2006/relationships/hyperlink" Target="http://www.flatheadmemo.com" TargetMode="External"/><Relationship Id="rId26" Type="http://schemas.openxmlformats.org/officeDocument/2006/relationships/hyperlink" Target="http://www.flatheadmemo.com" TargetMode="External"/><Relationship Id="rId27" Type="http://schemas.openxmlformats.org/officeDocument/2006/relationships/hyperlink" Target="http://www.flatheadmemo.com" TargetMode="External"/><Relationship Id="rId28" Type="http://schemas.openxmlformats.org/officeDocument/2006/relationships/hyperlink" Target="http://www.flatheadmemo.com" TargetMode="External"/><Relationship Id="rId29" Type="http://schemas.openxmlformats.org/officeDocument/2006/relationships/hyperlink" Target="http://www.flatheadmemo.com" TargetMode="External"/><Relationship Id="rId1" Type="http://schemas.openxmlformats.org/officeDocument/2006/relationships/hyperlink" Target="http://sos.mt.gov/Elections/index.asp" TargetMode="External"/><Relationship Id="rId2" Type="http://schemas.openxmlformats.org/officeDocument/2006/relationships/hyperlink" Target="http://sos.mt.gov/Elections/index.asp" TargetMode="External"/><Relationship Id="rId3" Type="http://schemas.openxmlformats.org/officeDocument/2006/relationships/hyperlink" Target="http://sos.mt.gov/Elections/index.asp" TargetMode="External"/><Relationship Id="rId4" Type="http://schemas.openxmlformats.org/officeDocument/2006/relationships/hyperlink" Target="http://sos.mt.gov/Elections/index.asp" TargetMode="External"/><Relationship Id="rId5" Type="http://schemas.openxmlformats.org/officeDocument/2006/relationships/hyperlink" Target="http://sos.mt.gov/Elections/index.asp" TargetMode="External"/><Relationship Id="rId30" Type="http://schemas.openxmlformats.org/officeDocument/2006/relationships/hyperlink" Target="http://www.flatheadmemo.com" TargetMode="External"/><Relationship Id="rId31" Type="http://schemas.openxmlformats.org/officeDocument/2006/relationships/hyperlink" Target="http://www.flatheadmemo.com" TargetMode="External"/><Relationship Id="rId32" Type="http://schemas.openxmlformats.org/officeDocument/2006/relationships/hyperlink" Target="http://www.flatheadmemo.com" TargetMode="External"/><Relationship Id="rId9" Type="http://schemas.openxmlformats.org/officeDocument/2006/relationships/hyperlink" Target="http://sos.mt.gov/Elections/index.asp" TargetMode="External"/><Relationship Id="rId6" Type="http://schemas.openxmlformats.org/officeDocument/2006/relationships/hyperlink" Target="http://sos.mt.gov/Elections/index.asp" TargetMode="External"/><Relationship Id="rId7" Type="http://schemas.openxmlformats.org/officeDocument/2006/relationships/hyperlink" Target="http://sos.mt.gov/Elections/index.asp" TargetMode="External"/><Relationship Id="rId8" Type="http://schemas.openxmlformats.org/officeDocument/2006/relationships/hyperlink" Target="http://sos.mt.gov/Elections/index.asp" TargetMode="External"/><Relationship Id="rId33" Type="http://schemas.openxmlformats.org/officeDocument/2006/relationships/hyperlink" Target="http://www.flatheadmemo.com" TargetMode="External"/><Relationship Id="rId10" Type="http://schemas.openxmlformats.org/officeDocument/2006/relationships/hyperlink" Target="http://sos.mt.gov/Elections/index.asp" TargetMode="External"/><Relationship Id="rId11" Type="http://schemas.openxmlformats.org/officeDocument/2006/relationships/hyperlink" Target="http://sos.mt.gov/Elections/index.asp" TargetMode="External"/><Relationship Id="rId12" Type="http://schemas.openxmlformats.org/officeDocument/2006/relationships/hyperlink" Target="http://www.electproject.org/" TargetMode="External"/><Relationship Id="rId13" Type="http://schemas.openxmlformats.org/officeDocument/2006/relationships/hyperlink" Target="http://www.electproject.org/" TargetMode="External"/><Relationship Id="rId14" Type="http://schemas.openxmlformats.org/officeDocument/2006/relationships/hyperlink" Target="http://www.electproject.org/" TargetMode="External"/><Relationship Id="rId15" Type="http://schemas.openxmlformats.org/officeDocument/2006/relationships/hyperlink" Target="http://www.electproject.org/" TargetMode="External"/><Relationship Id="rId16" Type="http://schemas.openxmlformats.org/officeDocument/2006/relationships/hyperlink" Target="http://www.electproject.org/" TargetMode="External"/><Relationship Id="rId17" Type="http://schemas.openxmlformats.org/officeDocument/2006/relationships/hyperlink" Target="http://www.electproject.org/" TargetMode="External"/><Relationship Id="rId18" Type="http://schemas.openxmlformats.org/officeDocument/2006/relationships/hyperlink" Target="http://www.electproject.org/" TargetMode="External"/><Relationship Id="rId19" Type="http://schemas.openxmlformats.org/officeDocument/2006/relationships/hyperlink" Target="http://www.electprojec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7"/>
  <sheetViews>
    <sheetView showGridLines="0" tabSelected="1" view="pageLayout" topLeftCell="A6" zoomScale="130" zoomScaleNormal="130" zoomScalePageLayoutView="130" workbookViewId="0">
      <selection activeCell="H10" sqref="H10:H15"/>
    </sheetView>
  </sheetViews>
  <sheetFormatPr baseColWidth="10" defaultRowHeight="15"/>
  <cols>
    <col min="1" max="1" width="4.85546875" style="48" customWidth="1"/>
    <col min="2" max="3" width="7.140625" style="48" customWidth="1"/>
    <col min="4" max="4" width="6.140625" style="48" customWidth="1"/>
    <col min="5" max="5" width="8.140625" style="48" customWidth="1"/>
    <col min="6" max="6" width="6.85546875" style="50" customWidth="1"/>
    <col min="7" max="7" width="7.7109375" style="48" customWidth="1"/>
    <col min="8" max="8" width="7.28515625" style="51" customWidth="1"/>
    <col min="9" max="9" width="7.42578125" style="48" customWidth="1"/>
    <col min="10" max="10" width="7" style="51" customWidth="1"/>
    <col min="11" max="11" width="7.85546875" style="51" customWidth="1"/>
    <col min="12" max="16384" width="10.7109375" style="48"/>
  </cols>
  <sheetData>
    <row r="1" spans="1:11">
      <c r="A1" s="87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0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49" customFormat="1" ht="70">
      <c r="A6" s="52" t="s">
        <v>12</v>
      </c>
      <c r="B6" s="52" t="s">
        <v>13</v>
      </c>
      <c r="C6" s="52" t="s">
        <v>14</v>
      </c>
      <c r="D6" s="52" t="s">
        <v>15</v>
      </c>
      <c r="E6" s="52" t="s">
        <v>2</v>
      </c>
      <c r="F6" s="53" t="s">
        <v>0</v>
      </c>
      <c r="G6" s="52" t="s">
        <v>1</v>
      </c>
      <c r="H6" s="54" t="s">
        <v>3</v>
      </c>
      <c r="I6" s="52" t="s">
        <v>4</v>
      </c>
      <c r="J6" s="54" t="s">
        <v>5</v>
      </c>
      <c r="K6" s="54" t="s">
        <v>6</v>
      </c>
    </row>
    <row r="7" spans="1:11">
      <c r="A7" s="55">
        <v>2000</v>
      </c>
      <c r="B7" s="56">
        <v>667525</v>
      </c>
      <c r="C7" s="57">
        <v>698260</v>
      </c>
      <c r="D7" s="58">
        <f>(C7/B7)*100</f>
        <v>104.60432193550804</v>
      </c>
      <c r="E7" s="57"/>
      <c r="F7" s="59"/>
      <c r="G7" s="57">
        <v>65523</v>
      </c>
      <c r="H7" s="60"/>
      <c r="I7" s="57">
        <v>417916</v>
      </c>
      <c r="J7" s="61">
        <f>(G7/I7)*100</f>
        <v>15.678509556944459</v>
      </c>
      <c r="K7" s="64">
        <f>(G7/C7)*100</f>
        <v>9.3837539025577872</v>
      </c>
    </row>
    <row r="8" spans="1:11">
      <c r="A8" s="55">
        <v>2002</v>
      </c>
      <c r="B8" s="56">
        <v>684572</v>
      </c>
      <c r="C8" s="57">
        <v>624548</v>
      </c>
      <c r="D8" s="58">
        <f t="shared" ref="D8:D14" si="0">(C8/B8)*100</f>
        <v>91.231893796415861</v>
      </c>
      <c r="E8" s="57"/>
      <c r="F8" s="59"/>
      <c r="G8" s="57"/>
      <c r="H8" s="60"/>
      <c r="I8" s="57"/>
      <c r="J8" s="61"/>
      <c r="K8" s="64"/>
    </row>
    <row r="9" spans="1:11">
      <c r="A9" s="55">
        <v>2004</v>
      </c>
      <c r="B9" s="56">
        <v>699114</v>
      </c>
      <c r="C9" s="57">
        <v>638474</v>
      </c>
      <c r="D9" s="58">
        <f t="shared" si="0"/>
        <v>91.32616425933395</v>
      </c>
      <c r="E9" s="57"/>
      <c r="F9" s="59"/>
      <c r="G9" s="57">
        <v>100184</v>
      </c>
      <c r="H9" s="60"/>
      <c r="I9" s="57">
        <v>456096</v>
      </c>
      <c r="J9" s="61">
        <f t="shared" ref="J9:J14" si="1">(G9/I9)*100</f>
        <v>21.965551112046587</v>
      </c>
      <c r="K9" s="64">
        <f t="shared" ref="K9:K14" si="2">(G9/C9)*100</f>
        <v>15.691163618252272</v>
      </c>
    </row>
    <row r="10" spans="1:11">
      <c r="A10" s="55">
        <v>2006</v>
      </c>
      <c r="B10" s="56">
        <v>720447</v>
      </c>
      <c r="C10" s="57">
        <v>649436</v>
      </c>
      <c r="D10" s="58">
        <f t="shared" si="0"/>
        <v>90.143480367049904</v>
      </c>
      <c r="E10" s="57">
        <v>130789</v>
      </c>
      <c r="F10" s="59">
        <f>(E10/C10)*100</f>
        <v>20.138858948379827</v>
      </c>
      <c r="G10" s="57">
        <v>121255</v>
      </c>
      <c r="H10" s="61">
        <f>(G10/E10)*100</f>
        <v>92.710396134231473</v>
      </c>
      <c r="I10" s="57">
        <v>411061</v>
      </c>
      <c r="J10" s="61">
        <f t="shared" si="1"/>
        <v>29.498055033194586</v>
      </c>
      <c r="K10" s="64">
        <f t="shared" si="2"/>
        <v>18.67081590795706</v>
      </c>
    </row>
    <row r="11" spans="1:11">
      <c r="A11" s="55">
        <v>2008</v>
      </c>
      <c r="B11" s="56">
        <v>741326</v>
      </c>
      <c r="C11" s="57">
        <v>668085</v>
      </c>
      <c r="D11" s="58">
        <f t="shared" si="0"/>
        <v>90.120270973903516</v>
      </c>
      <c r="E11" s="57">
        <v>221045</v>
      </c>
      <c r="F11" s="59">
        <f t="shared" ref="F11:F14" si="3">(E11/C11)*100</f>
        <v>33.086358771713179</v>
      </c>
      <c r="G11" s="57">
        <v>212012</v>
      </c>
      <c r="H11" s="61">
        <f t="shared" ref="H11:H14" si="4">(G11/E11)*100</f>
        <v>95.913501775656542</v>
      </c>
      <c r="I11" s="57">
        <v>497599</v>
      </c>
      <c r="J11" s="61">
        <f t="shared" si="1"/>
        <v>42.606998808277346</v>
      </c>
      <c r="K11" s="64">
        <f t="shared" si="2"/>
        <v>31.734285308007216</v>
      </c>
    </row>
    <row r="12" spans="1:11">
      <c r="A12" s="55">
        <v>2010</v>
      </c>
      <c r="B12" s="56">
        <v>753666</v>
      </c>
      <c r="C12" s="57">
        <v>651335</v>
      </c>
      <c r="D12" s="58">
        <f t="shared" si="0"/>
        <v>86.422234783047131</v>
      </c>
      <c r="E12" s="57">
        <v>190057</v>
      </c>
      <c r="F12" s="59">
        <f t="shared" si="3"/>
        <v>29.17960803580339</v>
      </c>
      <c r="G12" s="57">
        <v>173039</v>
      </c>
      <c r="H12" s="61">
        <f t="shared" si="4"/>
        <v>91.045844141494399</v>
      </c>
      <c r="I12" s="57">
        <v>367010</v>
      </c>
      <c r="J12" s="61">
        <f t="shared" si="1"/>
        <v>47.148306585651618</v>
      </c>
      <c r="K12" s="64">
        <f t="shared" si="2"/>
        <v>26.566820453376529</v>
      </c>
    </row>
    <row r="13" spans="1:11">
      <c r="A13" s="66">
        <v>2012</v>
      </c>
      <c r="B13" s="67">
        <v>773147</v>
      </c>
      <c r="C13" s="80">
        <v>681608</v>
      </c>
      <c r="D13" s="68">
        <f t="shared" si="0"/>
        <v>88.160207567254361</v>
      </c>
      <c r="E13" s="80">
        <v>314329</v>
      </c>
      <c r="F13" s="69">
        <f t="shared" si="3"/>
        <v>46.115802631424515</v>
      </c>
      <c r="G13" s="81">
        <v>289920</v>
      </c>
      <c r="H13" s="82">
        <f t="shared" si="4"/>
        <v>92.234569511562725</v>
      </c>
      <c r="I13" s="83">
        <v>491966</v>
      </c>
      <c r="J13" s="82">
        <f t="shared" si="1"/>
        <v>58.930901728981269</v>
      </c>
      <c r="K13" s="84">
        <f t="shared" si="2"/>
        <v>42.534712033896312</v>
      </c>
    </row>
    <row r="14" spans="1:11">
      <c r="A14" s="55">
        <v>2014</v>
      </c>
      <c r="B14" s="56">
        <v>790960</v>
      </c>
      <c r="C14" s="62">
        <v>674262</v>
      </c>
      <c r="D14" s="58">
        <f t="shared" si="0"/>
        <v>85.246030140588644</v>
      </c>
      <c r="E14" s="63">
        <v>251324</v>
      </c>
      <c r="F14" s="59">
        <f t="shared" si="3"/>
        <v>37.273938024091521</v>
      </c>
      <c r="G14" s="92">
        <v>220174</v>
      </c>
      <c r="H14" s="93">
        <f t="shared" si="4"/>
        <v>87.605640527764962</v>
      </c>
      <c r="I14" s="91">
        <v>368228</v>
      </c>
      <c r="J14" s="93">
        <f t="shared" si="1"/>
        <v>59.792845736880409</v>
      </c>
      <c r="K14" s="93">
        <f t="shared" si="2"/>
        <v>32.654072155927516</v>
      </c>
    </row>
    <row r="15" spans="1:11">
      <c r="A15" s="76"/>
      <c r="B15" s="77"/>
      <c r="C15" s="77"/>
      <c r="D15" s="77"/>
      <c r="E15" s="77"/>
      <c r="F15" s="78"/>
      <c r="G15" s="77"/>
      <c r="H15" s="79">
        <f>AVERAGE(H10:H14)</f>
        <v>91.901990418142006</v>
      </c>
      <c r="I15" s="77"/>
      <c r="J15" s="79"/>
      <c r="K15" s="79"/>
    </row>
    <row r="16" spans="1:11" ht="75">
      <c r="A16" s="70" t="s">
        <v>11</v>
      </c>
      <c r="B16" s="71">
        <v>790960</v>
      </c>
      <c r="C16" s="72">
        <f>B16*(D12/100)</f>
        <v>683565.30823998968</v>
      </c>
      <c r="D16" s="73"/>
      <c r="E16" s="72">
        <f>C16*(E12/C12)</f>
        <v>199461.67761316022</v>
      </c>
      <c r="F16" s="74"/>
      <c r="G16" s="73"/>
      <c r="H16" s="75"/>
      <c r="I16" s="73"/>
      <c r="J16" s="75"/>
      <c r="K16" s="75"/>
    </row>
    <row r="17" spans="5:5">
      <c r="E17" s="48" t="s">
        <v>39</v>
      </c>
    </row>
  </sheetData>
  <sheetCalcPr fullCalcOnLoad="1"/>
  <mergeCells count="4">
    <mergeCell ref="A2:K2"/>
    <mergeCell ref="A3:K3"/>
    <mergeCell ref="A1:K1"/>
    <mergeCell ref="A5:K5"/>
  </mergeCells>
  <phoneticPr fontId="4" type="noConversion"/>
  <hyperlinks>
    <hyperlink ref="A2" r:id="rId1"/>
    <hyperlink ref="B2" r:id="rId2" display="http://sos.mt.gov/Elections/index.asp"/>
    <hyperlink ref="C2" r:id="rId3" display="http://sos.mt.gov/Elections/index.asp"/>
    <hyperlink ref="D2" r:id="rId4" display="http://sos.mt.gov/Elections/index.asp"/>
    <hyperlink ref="E2" r:id="rId5" display="http://sos.mt.gov/Elections/index.asp"/>
    <hyperlink ref="F2" r:id="rId6" display="http://sos.mt.gov/Elections/index.asp"/>
    <hyperlink ref="G2" r:id="rId7" display="http://sos.mt.gov/Elections/index.asp"/>
    <hyperlink ref="H2" r:id="rId8" display="http://sos.mt.gov/Elections/index.asp"/>
    <hyperlink ref="I2" r:id="rId9" display="http://sos.mt.gov/Elections/index.asp"/>
    <hyperlink ref="J2" r:id="rId10" display="http://sos.mt.gov/Elections/index.asp"/>
    <hyperlink ref="K2" r:id="rId11" display="http://sos.mt.gov/Elections/index.asp"/>
    <hyperlink ref="A3" r:id="rId12"/>
    <hyperlink ref="B3" r:id="rId13" display="http://www.electproject.org/"/>
    <hyperlink ref="C3" r:id="rId14" display="http://www.electproject.org/"/>
    <hyperlink ref="D3" r:id="rId15" display="http://www.electproject.org/"/>
    <hyperlink ref="E3" r:id="rId16" display="http://www.electproject.org/"/>
    <hyperlink ref="F3" r:id="rId17" display="http://www.electproject.org/"/>
    <hyperlink ref="G3" r:id="rId18" display="http://www.electproject.org/"/>
    <hyperlink ref="H3" r:id="rId19" display="http://www.electproject.org/"/>
    <hyperlink ref="I3" r:id="rId20" display="http://www.electproject.org/"/>
    <hyperlink ref="J3" r:id="rId21" display="http://www.electproject.org/"/>
    <hyperlink ref="K3" r:id="rId22" display="http://www.electproject.org/"/>
    <hyperlink ref="A1" r:id="rId23"/>
    <hyperlink ref="B1" r:id="rId24" display="http://www.flatheadmemo.com"/>
    <hyperlink ref="C1" r:id="rId25" display="http://www.flatheadmemo.com"/>
    <hyperlink ref="D1" r:id="rId26" display="http://www.flatheadmemo.com"/>
    <hyperlink ref="E1" r:id="rId27" display="http://www.flatheadmemo.com"/>
    <hyperlink ref="F1" r:id="rId28" display="http://www.flatheadmemo.com"/>
    <hyperlink ref="G1" r:id="rId29" display="http://www.flatheadmemo.com"/>
    <hyperlink ref="H1" r:id="rId30" display="http://www.flatheadmemo.com"/>
    <hyperlink ref="I1" r:id="rId31" display="http://www.flatheadmemo.com"/>
    <hyperlink ref="J1" r:id="rId32" display="http://www.flatheadmemo.com"/>
    <hyperlink ref="K1" r:id="rId33" display="http://www.flatheadmemo.com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16"/>
  <sheetViews>
    <sheetView zoomScale="125" zoomScaleNormal="150" zoomScalePageLayoutView="150" workbookViewId="0">
      <selection activeCell="O3" sqref="O3:O9"/>
    </sheetView>
  </sheetViews>
  <sheetFormatPr baseColWidth="10" defaultRowHeight="18"/>
  <cols>
    <col min="1" max="1" width="7.140625" customWidth="1"/>
    <col min="2" max="3" width="10.5703125" customWidth="1"/>
    <col min="4" max="4" width="11.5703125" customWidth="1"/>
    <col min="5" max="5" width="8" customWidth="1"/>
    <col min="6" max="10" width="11.5703125" customWidth="1"/>
    <col min="11" max="11" width="12.28515625" customWidth="1"/>
    <col min="12" max="12" width="12.85546875" customWidth="1"/>
    <col min="13" max="13" width="12.85546875" style="44" customWidth="1"/>
    <col min="16" max="16" width="10.7109375" style="18"/>
    <col min="18" max="19" width="10.7109375" style="18"/>
  </cols>
  <sheetData>
    <row r="1" spans="1:19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1" customFormat="1" ht="108">
      <c r="A2" s="1" t="s">
        <v>23</v>
      </c>
      <c r="B2" s="1" t="s">
        <v>31</v>
      </c>
      <c r="C2" s="1" t="s">
        <v>36</v>
      </c>
      <c r="D2" s="1" t="s">
        <v>30</v>
      </c>
      <c r="E2" s="1" t="s">
        <v>33</v>
      </c>
      <c r="F2" s="1" t="s">
        <v>32</v>
      </c>
      <c r="G2" s="1" t="s">
        <v>37</v>
      </c>
      <c r="H2" s="1" t="s">
        <v>37</v>
      </c>
      <c r="I2" s="1" t="s">
        <v>34</v>
      </c>
      <c r="J2" s="1" t="s">
        <v>38</v>
      </c>
      <c r="K2" s="1" t="s">
        <v>24</v>
      </c>
      <c r="L2" s="1" t="s">
        <v>16</v>
      </c>
      <c r="M2" s="42" t="s">
        <v>35</v>
      </c>
      <c r="N2" s="1" t="s">
        <v>17</v>
      </c>
      <c r="O2" s="1" t="s">
        <v>18</v>
      </c>
      <c r="P2" s="12" t="s">
        <v>19</v>
      </c>
      <c r="Q2" s="1" t="s">
        <v>20</v>
      </c>
      <c r="R2" s="12" t="s">
        <v>21</v>
      </c>
      <c r="S2" s="12" t="s">
        <v>22</v>
      </c>
    </row>
    <row r="3" spans="1:19">
      <c r="A3">
        <v>2000</v>
      </c>
      <c r="B3" s="40">
        <v>74471</v>
      </c>
      <c r="C3" s="40">
        <v>55184</v>
      </c>
      <c r="D3" s="40">
        <v>55184</v>
      </c>
      <c r="E3" s="40">
        <v>9656</v>
      </c>
      <c r="F3" s="39">
        <f>D3/B3</f>
        <v>0.74101328033731251</v>
      </c>
      <c r="G3" s="44">
        <v>98.8</v>
      </c>
      <c r="H3" s="44">
        <f t="shared" ref="H3:H9" si="0">G3/100</f>
        <v>0.98799999999999999</v>
      </c>
      <c r="I3" s="39">
        <f>E3/D3</f>
        <v>0.17497825456654104</v>
      </c>
      <c r="J3" s="46">
        <f t="shared" ref="J3:J9" si="1">D3*H3</f>
        <v>54521.792000000001</v>
      </c>
      <c r="K3" s="2">
        <f t="shared" ref="K3:K9" si="2">D3*0.985</f>
        <v>54356.24</v>
      </c>
      <c r="L3" s="3">
        <v>59339</v>
      </c>
      <c r="M3" s="43">
        <f>L3/J3</f>
        <v>1.0883538090604212</v>
      </c>
      <c r="N3" s="4"/>
      <c r="O3" s="4">
        <v>5632</v>
      </c>
      <c r="P3" s="13"/>
      <c r="Q3" s="4">
        <v>34614</v>
      </c>
      <c r="R3" s="15">
        <f t="shared" ref="R3" si="3">O3/Q3</f>
        <v>0.16270873057144508</v>
      </c>
      <c r="S3" s="15">
        <f t="shared" ref="S3" si="4">O3/L3</f>
        <v>9.4912283658302302E-2</v>
      </c>
    </row>
    <row r="4" spans="1:19">
      <c r="A4">
        <v>2002</v>
      </c>
      <c r="B4" s="45">
        <v>77583</v>
      </c>
      <c r="C4" s="47">
        <f>B4*F4</f>
        <v>57876.917999999998</v>
      </c>
      <c r="D4" s="41">
        <f>B4*0.753</f>
        <v>58419.999000000003</v>
      </c>
      <c r="E4" s="40"/>
      <c r="F4" s="44">
        <v>0.746</v>
      </c>
      <c r="G4" s="44">
        <v>99.2</v>
      </c>
      <c r="H4" s="44">
        <f t="shared" si="0"/>
        <v>0.99199999999999999</v>
      </c>
      <c r="I4" s="39"/>
      <c r="J4" s="46">
        <f t="shared" si="1"/>
        <v>57952.639008000006</v>
      </c>
      <c r="K4" s="2">
        <f t="shared" si="2"/>
        <v>57543.699015000006</v>
      </c>
      <c r="L4" s="5">
        <v>53175</v>
      </c>
      <c r="M4" s="43">
        <f t="shared" ref="M4:M9" si="5">L4/J4</f>
        <v>0.9175595953906347</v>
      </c>
      <c r="N4" s="5"/>
      <c r="O4" s="5"/>
      <c r="P4" s="14"/>
      <c r="Q4" s="5">
        <v>27257</v>
      </c>
      <c r="R4" s="14"/>
      <c r="S4" s="14"/>
    </row>
    <row r="5" spans="1:19">
      <c r="A5">
        <v>2004</v>
      </c>
      <c r="B5" s="45">
        <v>81247</v>
      </c>
      <c r="C5" s="47">
        <f>B5*F5</f>
        <v>61016.497000000003</v>
      </c>
      <c r="D5" s="41">
        <f t="shared" ref="D5:D7" si="6">B5*0.753</f>
        <v>61178.991000000002</v>
      </c>
      <c r="E5" s="40"/>
      <c r="F5" s="44">
        <v>0.751</v>
      </c>
      <c r="G5" s="44">
        <v>98.5</v>
      </c>
      <c r="H5" s="44">
        <f t="shared" si="0"/>
        <v>0.98499999999999999</v>
      </c>
      <c r="I5" s="39"/>
      <c r="J5" s="46">
        <f t="shared" si="1"/>
        <v>60261.306134999999</v>
      </c>
      <c r="K5" s="2">
        <f t="shared" si="2"/>
        <v>60261.306134999999</v>
      </c>
      <c r="L5" s="3">
        <v>55138</v>
      </c>
      <c r="M5" s="43">
        <f t="shared" si="5"/>
        <v>0.91498182725209198</v>
      </c>
      <c r="N5" s="4"/>
      <c r="O5" s="4">
        <v>8181</v>
      </c>
      <c r="P5" s="13"/>
      <c r="Q5" s="4">
        <v>38941</v>
      </c>
      <c r="R5" s="15">
        <f t="shared" ref="R5:R9" si="7">O5/Q5</f>
        <v>0.2100870547751727</v>
      </c>
      <c r="S5" s="15">
        <f t="shared" ref="S5:S9" si="8">O5/L5</f>
        <v>0.1483731727665131</v>
      </c>
    </row>
    <row r="6" spans="1:19">
      <c r="A6">
        <v>2006</v>
      </c>
      <c r="B6" s="45">
        <v>85759</v>
      </c>
      <c r="C6" s="47">
        <f>B6*F6</f>
        <v>64833.804000000004</v>
      </c>
      <c r="D6" s="41">
        <f t="shared" si="6"/>
        <v>64576.527000000002</v>
      </c>
      <c r="E6" s="40"/>
      <c r="F6" s="44">
        <v>0.75600000000000001</v>
      </c>
      <c r="G6" s="44">
        <v>98.5</v>
      </c>
      <c r="H6" s="44">
        <f t="shared" si="0"/>
        <v>0.98499999999999999</v>
      </c>
      <c r="I6" s="39"/>
      <c r="J6" s="46">
        <f t="shared" si="1"/>
        <v>63607.879095000004</v>
      </c>
      <c r="K6" s="2">
        <f t="shared" si="2"/>
        <v>63607.879095000004</v>
      </c>
      <c r="L6" s="3">
        <v>55730</v>
      </c>
      <c r="M6" s="43">
        <f t="shared" si="5"/>
        <v>0.87614931975275911</v>
      </c>
      <c r="N6" s="4">
        <v>10077</v>
      </c>
      <c r="O6" s="4">
        <v>9100</v>
      </c>
      <c r="P6" s="15">
        <f t="shared" ref="P6:P9" si="9">O6/N6</f>
        <v>0.90304654162945319</v>
      </c>
      <c r="Q6" s="4">
        <v>33930</v>
      </c>
      <c r="R6" s="15">
        <f t="shared" si="7"/>
        <v>0.26819923371647508</v>
      </c>
      <c r="S6" s="15">
        <f t="shared" si="8"/>
        <v>0.16328727794724565</v>
      </c>
    </row>
    <row r="7" spans="1:19">
      <c r="A7">
        <v>2008</v>
      </c>
      <c r="B7" s="45">
        <v>90260</v>
      </c>
      <c r="C7" s="47">
        <f>B7*F7</f>
        <v>68687.86</v>
      </c>
      <c r="D7" s="41">
        <f t="shared" si="6"/>
        <v>67965.78</v>
      </c>
      <c r="E7" s="40"/>
      <c r="F7" s="44">
        <v>0.76100000000000001</v>
      </c>
      <c r="G7" s="44">
        <v>98.9</v>
      </c>
      <c r="H7" s="44">
        <f t="shared" si="0"/>
        <v>0.9890000000000001</v>
      </c>
      <c r="I7" s="39"/>
      <c r="J7" s="46">
        <f t="shared" si="1"/>
        <v>67218.156419999999</v>
      </c>
      <c r="K7" s="2">
        <f t="shared" si="2"/>
        <v>66946.293300000005</v>
      </c>
      <c r="L7" s="4">
        <v>58365</v>
      </c>
      <c r="M7" s="43">
        <f t="shared" si="5"/>
        <v>0.8682921863449703</v>
      </c>
      <c r="N7" s="6">
        <v>19274</v>
      </c>
      <c r="O7" s="6">
        <v>18514</v>
      </c>
      <c r="P7" s="16">
        <f t="shared" si="9"/>
        <v>0.96056864169347311</v>
      </c>
      <c r="Q7" s="7">
        <v>43975</v>
      </c>
      <c r="R7" s="19">
        <f t="shared" si="7"/>
        <v>0.42101193860147812</v>
      </c>
      <c r="S7" s="21">
        <f t="shared" si="8"/>
        <v>0.31721065707187529</v>
      </c>
    </row>
    <row r="8" spans="1:19">
      <c r="A8">
        <v>2010</v>
      </c>
      <c r="B8" s="40">
        <v>90928</v>
      </c>
      <c r="C8" s="40">
        <v>69674</v>
      </c>
      <c r="D8" s="40">
        <v>69674</v>
      </c>
      <c r="E8" s="40">
        <v>13103</v>
      </c>
      <c r="F8" s="39">
        <f>D8/B8</f>
        <v>0.76625461903923986</v>
      </c>
      <c r="G8" s="44">
        <v>98.5</v>
      </c>
      <c r="H8" s="44">
        <f t="shared" si="0"/>
        <v>0.98499999999999999</v>
      </c>
      <c r="I8" s="39">
        <f>E8/D8</f>
        <v>0.18806154376094383</v>
      </c>
      <c r="J8" s="46">
        <f t="shared" si="1"/>
        <v>68628.89</v>
      </c>
      <c r="K8" s="2">
        <f t="shared" si="2"/>
        <v>68628.89</v>
      </c>
      <c r="L8" s="8">
        <v>59457</v>
      </c>
      <c r="M8" s="43">
        <f t="shared" si="5"/>
        <v>0.86635526233922766</v>
      </c>
      <c r="N8" s="9">
        <v>14815</v>
      </c>
      <c r="O8" s="9">
        <v>13458</v>
      </c>
      <c r="P8" s="17">
        <f t="shared" si="9"/>
        <v>0.90840364495443804</v>
      </c>
      <c r="Q8" s="8">
        <v>31727</v>
      </c>
      <c r="R8" s="20">
        <f t="shared" si="7"/>
        <v>0.4241812966873641</v>
      </c>
      <c r="S8" s="20">
        <f t="shared" si="8"/>
        <v>0.22634845350421312</v>
      </c>
    </row>
    <row r="9" spans="1:19">
      <c r="A9">
        <v>2012</v>
      </c>
      <c r="B9" s="40">
        <v>91663</v>
      </c>
      <c r="C9" s="40">
        <v>70214</v>
      </c>
      <c r="D9" s="40">
        <f>B9*0.766</f>
        <v>70213.858000000007</v>
      </c>
      <c r="E9" s="40"/>
      <c r="F9">
        <v>0.77100000000000002</v>
      </c>
      <c r="G9">
        <v>98.3</v>
      </c>
      <c r="H9" s="44">
        <f t="shared" si="0"/>
        <v>0.98299999999999998</v>
      </c>
      <c r="J9" s="46">
        <f t="shared" si="1"/>
        <v>69020.222414000003</v>
      </c>
      <c r="K9" s="2">
        <f t="shared" si="2"/>
        <v>69160.650130000009</v>
      </c>
      <c r="L9" s="11">
        <v>61130</v>
      </c>
      <c r="M9" s="43">
        <f t="shared" si="5"/>
        <v>0.88568245453234651</v>
      </c>
      <c r="N9" s="10">
        <v>25558</v>
      </c>
      <c r="O9" s="10">
        <v>24033</v>
      </c>
      <c r="P9" s="17">
        <f t="shared" si="9"/>
        <v>0.94033179435010561</v>
      </c>
      <c r="Q9" s="11">
        <v>44211</v>
      </c>
      <c r="R9" s="20">
        <f t="shared" si="7"/>
        <v>0.5435977471669946</v>
      </c>
      <c r="S9" s="20">
        <f t="shared" si="8"/>
        <v>0.39314575494847048</v>
      </c>
    </row>
    <row r="10" spans="1:19">
      <c r="A10">
        <v>2014</v>
      </c>
      <c r="B10" s="40">
        <v>94497</v>
      </c>
      <c r="C10" s="40"/>
      <c r="D10" s="40"/>
      <c r="E10" s="40"/>
    </row>
    <row r="11" spans="1:19">
      <c r="C11" s="40"/>
    </row>
    <row r="13" spans="1:19">
      <c r="F13">
        <f>(F3+F8)/2</f>
        <v>0.75363394968827624</v>
      </c>
    </row>
    <row r="16" spans="1:19">
      <c r="D16">
        <f>B9*F9</f>
        <v>70672.172999999995</v>
      </c>
    </row>
  </sheetData>
  <sheetCalcPr fullCalcOnLoad="1"/>
  <mergeCells count="1">
    <mergeCell ref="A1:S1"/>
  </mergeCells>
  <phoneticPr fontId="4" type="noConversion"/>
  <dataValidations count="1">
    <dataValidation type="whole" allowBlank="1" showErrorMessage="1" errorTitle="Please review your input" error="Only numeric data is allowed for the contents of this cell. Otherwise, leave the cell blank." sqref="N3:O3 N5:O9">
      <formula1>0</formula1>
      <formula2>9999999</formula2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"/>
  <sheetViews>
    <sheetView zoomScale="150" zoomScaleNormal="150" zoomScalePageLayoutView="150" workbookViewId="0">
      <selection activeCell="C7" sqref="C7:C10"/>
    </sheetView>
  </sheetViews>
  <sheetFormatPr baseColWidth="10" defaultRowHeight="18"/>
  <cols>
    <col min="1" max="1" width="21.7109375" customWidth="1"/>
    <col min="2" max="2" width="12.140625" customWidth="1"/>
    <col min="3" max="3" width="12.85546875" customWidth="1"/>
    <col min="6" max="6" width="10.7109375" style="25"/>
    <col min="8" max="9" width="10.7109375" style="25"/>
  </cols>
  <sheetData>
    <row r="1" spans="1:9">
      <c r="A1" s="89" t="s">
        <v>25</v>
      </c>
      <c r="B1" s="89"/>
      <c r="C1" s="89"/>
      <c r="D1" s="89"/>
      <c r="E1" s="89"/>
      <c r="F1" s="89"/>
      <c r="G1" s="89"/>
      <c r="H1" s="89"/>
      <c r="I1" s="89"/>
    </row>
    <row r="2" spans="1:9" s="1" customFormat="1" ht="108">
      <c r="A2" s="1" t="s">
        <v>23</v>
      </c>
      <c r="B2" s="1" t="s">
        <v>24</v>
      </c>
      <c r="C2" s="1" t="s">
        <v>16</v>
      </c>
      <c r="D2" s="1" t="s">
        <v>17</v>
      </c>
      <c r="E2" s="1" t="s">
        <v>18</v>
      </c>
      <c r="F2" s="23" t="s">
        <v>19</v>
      </c>
      <c r="G2" s="1" t="s">
        <v>20</v>
      </c>
      <c r="H2" s="23" t="s">
        <v>21</v>
      </c>
      <c r="I2" s="23" t="s">
        <v>22</v>
      </c>
    </row>
    <row r="3" spans="1:9">
      <c r="A3">
        <v>2000</v>
      </c>
      <c r="B3" s="2"/>
      <c r="C3" s="22"/>
      <c r="D3" s="26"/>
      <c r="E3" s="26"/>
      <c r="F3" s="27"/>
      <c r="G3" s="26"/>
      <c r="H3" s="28"/>
      <c r="I3" s="28"/>
    </row>
    <row r="4" spans="1:9">
      <c r="A4">
        <v>2002</v>
      </c>
      <c r="B4" s="2"/>
      <c r="C4" s="22"/>
      <c r="D4" s="22"/>
      <c r="E4" s="22"/>
      <c r="F4" s="24"/>
      <c r="G4" s="22"/>
      <c r="H4" s="24"/>
      <c r="I4" s="24"/>
    </row>
    <row r="5" spans="1:9">
      <c r="A5">
        <v>2004</v>
      </c>
      <c r="B5" s="2"/>
      <c r="C5" s="22"/>
      <c r="D5" s="26"/>
      <c r="E5" s="26"/>
      <c r="F5" s="27"/>
      <c r="G5" s="26"/>
      <c r="H5" s="28"/>
      <c r="I5" s="28"/>
    </row>
    <row r="6" spans="1:9">
      <c r="A6">
        <v>2006</v>
      </c>
      <c r="B6" s="2"/>
      <c r="C6" s="22"/>
      <c r="D6" s="26"/>
      <c r="E6" s="26"/>
      <c r="F6" s="28"/>
      <c r="G6" s="26"/>
      <c r="H6" s="28"/>
      <c r="I6" s="28"/>
    </row>
    <row r="7" spans="1:9">
      <c r="A7">
        <v>2008</v>
      </c>
      <c r="B7" s="2"/>
      <c r="C7" s="29">
        <v>55344</v>
      </c>
      <c r="D7" s="26">
        <v>6850</v>
      </c>
      <c r="E7" s="26">
        <v>6039</v>
      </c>
      <c r="F7" s="28">
        <f t="shared" ref="F7:F9" si="0">E7/D7</f>
        <v>0.88160583941605841</v>
      </c>
      <c r="G7" s="26">
        <v>23120</v>
      </c>
      <c r="H7" s="28">
        <f t="shared" ref="H7:H9" si="1">E7/G7</f>
        <v>0.26120242214532874</v>
      </c>
      <c r="I7" s="24">
        <f t="shared" ref="I7:I9" si="2">E7/C7</f>
        <v>0.10911751951431049</v>
      </c>
    </row>
    <row r="8" spans="1:9">
      <c r="A8">
        <v>2010</v>
      </c>
      <c r="B8" s="2"/>
      <c r="C8" s="30">
        <v>58482</v>
      </c>
      <c r="D8" s="31">
        <v>9944</v>
      </c>
      <c r="E8" s="31">
        <v>7593</v>
      </c>
      <c r="F8" s="32">
        <f t="shared" si="0"/>
        <v>0.76357602574416739</v>
      </c>
      <c r="G8" s="30">
        <v>16593</v>
      </c>
      <c r="H8" s="24">
        <f t="shared" si="1"/>
        <v>0.45760260350750315</v>
      </c>
      <c r="I8" s="24">
        <f t="shared" si="2"/>
        <v>0.12983482097055504</v>
      </c>
    </row>
    <row r="9" spans="1:9">
      <c r="A9">
        <v>2012</v>
      </c>
      <c r="B9" s="2"/>
      <c r="C9" s="30">
        <v>57828</v>
      </c>
      <c r="D9" s="33">
        <v>12751</v>
      </c>
      <c r="E9" s="33">
        <v>10135</v>
      </c>
      <c r="F9" s="32">
        <f t="shared" si="0"/>
        <v>0.79483962042192768</v>
      </c>
      <c r="G9" s="30">
        <v>19695</v>
      </c>
      <c r="H9" s="24">
        <f t="shared" si="1"/>
        <v>0.51459761360751455</v>
      </c>
      <c r="I9" s="24">
        <f t="shared" si="2"/>
        <v>0.17526111918101958</v>
      </c>
    </row>
    <row r="10" spans="1:9">
      <c r="A10">
        <v>2014</v>
      </c>
      <c r="C10" s="22">
        <v>60281</v>
      </c>
      <c r="D10" s="22"/>
      <c r="E10" s="22"/>
      <c r="F10" s="24"/>
      <c r="G10" s="22"/>
      <c r="H10" s="24"/>
      <c r="I10" s="24"/>
    </row>
  </sheetData>
  <sheetCalcPr fullCalcOnLoad="1"/>
  <mergeCells count="1">
    <mergeCell ref="A1:I1"/>
  </mergeCells>
  <phoneticPr fontId="4" type="noConversion"/>
  <dataValidations count="1">
    <dataValidation type="whole" allowBlank="1" showErrorMessage="1" errorTitle="Please review your input" error="Only numeric data is allowed for the contents of this cell. Otherwise, leave the cell blank." sqref="D3:E3 D5:E9">
      <formula1>0</formula1>
      <formula2>9999999</formula2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0"/>
  <sheetViews>
    <sheetView view="pageLayout" zoomScale="150" workbookViewId="0">
      <selection activeCell="C15" sqref="C15"/>
    </sheetView>
  </sheetViews>
  <sheetFormatPr baseColWidth="10" defaultRowHeight="18"/>
  <sheetData>
    <row r="1" spans="1:3">
      <c r="A1" s="90" t="s">
        <v>29</v>
      </c>
      <c r="B1" s="90"/>
      <c r="C1" s="90"/>
    </row>
    <row r="2" spans="1:3">
      <c r="A2" s="38" t="s">
        <v>26</v>
      </c>
      <c r="B2" s="38" t="s">
        <v>27</v>
      </c>
      <c r="C2" s="38" t="s">
        <v>28</v>
      </c>
    </row>
    <row r="3" spans="1:3">
      <c r="A3">
        <v>2000</v>
      </c>
      <c r="B3" s="34"/>
      <c r="C3" s="5">
        <v>59339</v>
      </c>
    </row>
    <row r="4" spans="1:3">
      <c r="A4">
        <v>2002</v>
      </c>
      <c r="B4" s="34"/>
      <c r="C4" s="5"/>
    </row>
    <row r="5" spans="1:3">
      <c r="A5">
        <v>2004</v>
      </c>
      <c r="B5" s="34"/>
      <c r="C5" s="5">
        <v>55138</v>
      </c>
    </row>
    <row r="6" spans="1:3">
      <c r="A6">
        <v>2006</v>
      </c>
      <c r="B6" s="34"/>
      <c r="C6" s="5">
        <v>55730</v>
      </c>
    </row>
    <row r="7" spans="1:3">
      <c r="A7">
        <v>2008</v>
      </c>
      <c r="B7" s="29">
        <v>55344</v>
      </c>
      <c r="C7" s="35">
        <v>58365</v>
      </c>
    </row>
    <row r="8" spans="1:3">
      <c r="A8">
        <v>2010</v>
      </c>
      <c r="B8" s="30">
        <v>58482</v>
      </c>
      <c r="C8" s="36">
        <v>59457</v>
      </c>
    </row>
    <row r="9" spans="1:3">
      <c r="A9">
        <v>2012</v>
      </c>
      <c r="B9" s="30">
        <v>57828</v>
      </c>
      <c r="C9" s="37">
        <v>61130</v>
      </c>
    </row>
    <row r="10" spans="1:3">
      <c r="A10">
        <v>2014</v>
      </c>
      <c r="B10" s="22">
        <v>60281</v>
      </c>
      <c r="C10" s="34"/>
    </row>
  </sheetData>
  <sheetCalcPr fullCalcOnLoad="1"/>
  <mergeCells count="1">
    <mergeCell ref="A1:C1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</vt:lpstr>
      <vt:lpstr>Flathead</vt:lpstr>
      <vt:lpstr>Flat Pri</vt:lpstr>
      <vt:lpstr>Flathead Registered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2014-04-13T06:04:39Z</dcterms:created>
  <dcterms:modified xsi:type="dcterms:W3CDTF">2014-11-09T03:12:00Z</dcterms:modified>
</cp:coreProperties>
</file>